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af.HERMECO\Desktop\U\"/>
    </mc:Choice>
  </mc:AlternateContent>
  <bookViews>
    <workbookView xWindow="0" yWindow="0" windowWidth="20490" windowHeight="904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4" i="1" l="1"/>
  <c r="E22" i="1"/>
  <c r="E11" i="1"/>
  <c r="E14" i="1"/>
  <c r="E12" i="1"/>
  <c r="E13" i="1"/>
  <c r="E15" i="1"/>
  <c r="E16" i="1"/>
  <c r="E17" i="1"/>
  <c r="D12" i="1"/>
  <c r="D13" i="1"/>
  <c r="D14" i="1"/>
  <c r="D15" i="1"/>
  <c r="D16" i="1"/>
  <c r="D17" i="1"/>
  <c r="D11" i="1"/>
  <c r="F15" i="1" l="1"/>
  <c r="G15" i="1" s="1"/>
  <c r="H15" i="1" s="1"/>
  <c r="E23" i="1"/>
  <c r="F12" i="1"/>
  <c r="G12" i="1" s="1"/>
  <c r="F13" i="1"/>
  <c r="G13" i="1" s="1"/>
  <c r="H13" i="1" s="1"/>
  <c r="F11" i="1"/>
  <c r="G11" i="1" s="1"/>
  <c r="H11" i="1" l="1"/>
  <c r="H12" i="1"/>
  <c r="I12" i="1" s="1"/>
  <c r="I15" i="1"/>
  <c r="J15" i="1" s="1"/>
  <c r="I13" i="1"/>
  <c r="J13" i="1" s="1"/>
  <c r="I11" i="1"/>
  <c r="J11" i="1" s="1"/>
  <c r="F17" i="1"/>
  <c r="G17" i="1" s="1"/>
  <c r="F16" i="1"/>
  <c r="G16" i="1" s="1"/>
  <c r="F14" i="1"/>
  <c r="G14" i="1" s="1"/>
  <c r="L15" i="1" l="1"/>
  <c r="K15" i="1"/>
  <c r="M15" i="1" s="1"/>
  <c r="L11" i="1"/>
  <c r="K11" i="1"/>
  <c r="H16" i="1"/>
  <c r="I16" i="1" s="1"/>
  <c r="L12" i="1"/>
  <c r="J12" i="1"/>
  <c r="K12" i="1"/>
  <c r="H17" i="1"/>
  <c r="I17" i="1" s="1"/>
  <c r="L17" i="1" s="1"/>
  <c r="H14" i="1"/>
  <c r="I14" i="1" s="1"/>
  <c r="L13" i="1"/>
  <c r="K13" i="1"/>
  <c r="M13" i="1" s="1"/>
  <c r="M12" i="1" l="1"/>
  <c r="M11" i="1"/>
  <c r="N11" i="1" s="1"/>
  <c r="K17" i="1"/>
  <c r="J17" i="1"/>
  <c r="M17" i="1" s="1"/>
  <c r="N17" i="1" s="1"/>
  <c r="P17" i="1" s="1"/>
  <c r="J14" i="1"/>
  <c r="L14" i="1"/>
  <c r="K14" i="1"/>
  <c r="K16" i="1"/>
  <c r="J16" i="1"/>
  <c r="L16" i="1"/>
  <c r="N12" i="1"/>
  <c r="P12" i="1" s="1"/>
  <c r="N13" i="1"/>
  <c r="P13" i="1" s="1"/>
  <c r="N15" i="1"/>
  <c r="P15" i="1" s="1"/>
  <c r="P11" i="1" l="1"/>
  <c r="O11" i="1"/>
  <c r="M14" i="1"/>
  <c r="N14" i="1" s="1"/>
  <c r="M16" i="1"/>
  <c r="N16" i="1" s="1"/>
  <c r="P16" i="1" s="1"/>
  <c r="O13" i="1"/>
  <c r="O12" i="1"/>
  <c r="O17" i="1"/>
  <c r="O15" i="1"/>
  <c r="E19" i="1" l="1"/>
  <c r="E20" i="1"/>
  <c r="O16" i="1"/>
  <c r="E21" i="1"/>
  <c r="P14" i="1"/>
  <c r="O14" i="1"/>
</calcChain>
</file>

<file path=xl/sharedStrings.xml><?xml version="1.0" encoding="utf-8"?>
<sst xmlns="http://schemas.openxmlformats.org/spreadsheetml/2006/main" count="88" uniqueCount="77">
  <si>
    <t>CODIGO</t>
  </si>
  <si>
    <t>CLIENTE</t>
  </si>
  <si>
    <t>NOMBRE</t>
  </si>
  <si>
    <t>DEL CLIENTE</t>
  </si>
  <si>
    <t>TIPO</t>
  </si>
  <si>
    <t>CREDITO</t>
  </si>
  <si>
    <t>NUMERO</t>
  </si>
  <si>
    <t>CUOTAS</t>
  </si>
  <si>
    <t>VALOR</t>
  </si>
  <si>
    <t>IVA</t>
  </si>
  <si>
    <t>SALDO</t>
  </si>
  <si>
    <t>PARCIAL</t>
  </si>
  <si>
    <t>CUOTA</t>
  </si>
  <si>
    <t>INICIAL</t>
  </si>
  <si>
    <t>ACTUAL</t>
  </si>
  <si>
    <t>CUOTA 1</t>
  </si>
  <si>
    <t>CUOTA 2</t>
  </si>
  <si>
    <t>CUOTA 3</t>
  </si>
  <si>
    <t>TOTAL</t>
  </si>
  <si>
    <t>ABONOS</t>
  </si>
  <si>
    <t>PENDIENTE</t>
  </si>
  <si>
    <t>COMPROBANTE</t>
  </si>
  <si>
    <t>DE LA CUENTA</t>
  </si>
  <si>
    <t>OPCIONES</t>
  </si>
  <si>
    <t>DE CREDITO</t>
  </si>
  <si>
    <t>TOTAL DE LOS SALDOS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</si>
  <si>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</si>
  <si>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</si>
  <si>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</si>
  <si>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</si>
  <si>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</si>
  <si>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OBSERVACIONES GENERALES</t>
  </si>
  <si>
    <t>DATOS DEL CLIENTE</t>
  </si>
  <si>
    <t>INFORMACION DEL CREDITO</t>
  </si>
  <si>
    <t>SALDOS PARCIALES</t>
  </si>
  <si>
    <t>ABONO EN PORCENTAJES</t>
  </si>
  <si>
    <t>DEPARTAMENTO DE CREDITOS Y CARTERA</t>
  </si>
  <si>
    <t>INFORMACION MENSUAL DE CREDITOS</t>
  </si>
  <si>
    <t>REALIZADO POR:</t>
  </si>
  <si>
    <t>FACHA DE REALIZACION:</t>
  </si>
  <si>
    <t>JUAN GUILLERMO GONZALEZ-MONICA COLORADO</t>
  </si>
  <si>
    <t>LE FIA PORQUE CONFIA EN USTED</t>
  </si>
  <si>
    <t>GONZALEZ JUAN G</t>
  </si>
  <si>
    <t>GARCIA ESTELLA</t>
  </si>
  <si>
    <t>PEREZ CAMILO</t>
  </si>
  <si>
    <t>QUINTERO NUBIA</t>
  </si>
  <si>
    <t>CARDENAS ALEXANDRA</t>
  </si>
  <si>
    <t>CORREA ALBERTO</t>
  </si>
  <si>
    <t>TORO JORGE</t>
  </si>
  <si>
    <t>Para resolver los calculos necesarios en la planilla tenga en cuenta la siguiente informació:</t>
  </si>
  <si>
    <t>NOTA</t>
  </si>
  <si>
    <t>TODOS LOS CALCULOS SE DEBEN HACER CON FORMULAS INDIRECTAS.</t>
  </si>
  <si>
    <t>Para hallar los cálculos de la parte inferior utilice las funciones vistas en clase según sea el caso</t>
  </si>
  <si>
    <t>ORGANIZAR LA PLANILLA PARA IMPRIMIRLA Y DEBE QUEDAR EN UNA SOLA HOJA</t>
  </si>
  <si>
    <t>club</t>
  </si>
  <si>
    <t>cta corriente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</si>
  <si>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</si>
  <si>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</si>
  <si>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</si>
  <si>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</si>
  <si>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</si>
  <si>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</si>
  <si>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</si>
  <si>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</si>
  <si>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</si>
  <si>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</si>
  <si>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</si>
  <si>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</si>
  <si>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</si>
  <si>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</si>
  <si>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</si>
  <si>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</si>
  <si>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</si>
  <si>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</si>
  <si>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</si>
  <si>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Si saldo pendiente es &lt;30000, debe salir un mensaje que diga NUEVO CREDITO, de lo contrario debe salir un mensaje que diga SALDO CONGELADO</t>
  </si>
  <si>
    <t>OPCIONES DE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</si>
</sst>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</font>
    <font>
      <sz val="11"/>
      <color indexed="56"/>
      <name val="Century Gothic"/>
      <family val="2"/>
    </font>
    <font>
      <b/>
      <sz val="11"/>
      <color indexed="56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4" fontId="2" fillId="0" borderId="7" xfId="0" applyNumberFormat="1" applyFont="1" applyBorder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9" fontId="2" fillId="3" borderId="13" xfId="0" applyNumberFormat="1" applyFont="1" applyFill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1" fontId="1" fillId="0" borderId="14" xfId="0" applyNumberFormat="1" applyFont="1" applyBorder="1"/>
    <xf numFmtId="0" fontId="1" fillId="0" borderId="13" xfId="0" applyFont="1" applyBorder="1"/>
    <xf numFmtId="0" fontId="2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3" fontId="2" fillId="0" borderId="14" xfId="0" applyNumberFormat="1" applyFont="1" applyBorder="1"/>
    <xf numFmtId="0" fontId="2" fillId="0" borderId="14" xfId="0" applyFont="1" applyBorder="1"/>
    <xf numFmtId="0" fontId="2" fillId="2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0" fontId="1" fillId="0" borderId="0" xfId="0" applyFont="1" applyFill="1" applyBorder="1"/>
    <xf numFmtId="1" fontId="1" fillId="0" borderId="0" xfId="0" applyNumberFormat="1" applyFont="1"/>
    <xf numFmtId="0" fontId="2" fillId="0" borderId="0" xfId="0" applyFont="1" applyFill="1" applyBorder="1" applyAlignment="1">
      <alignment wrapText="1"/>
    </xf>
    <xf numFmtId="1" fontId="2" fillId="0" borderId="14" xfId="0" applyNumberFormat="1" applyFont="1" applyBorder="1"/>
    <xf numFmtId="1" fontId="1" fillId="0" borderId="4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/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/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/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/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/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/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/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3</xdr:row>
      <xdr:rowOff>196850</xdr:rowOff>
    </xdr:to>
    <xdr:pic>
      <xdr:nvPicPr>
        <xdr:cNvPr id="117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zoomScale="75" workbookViewId="0"/>
  </sheetViews>
  <sheetFormatPr baseColWidth="10" defaultRowHeight="16.5" x14ac:dyDescent="0.3"/>
  <cols>
    <col min="1" max="1" width="27" style="4" customWidth="1"/>
    <col min="2" max="2" width="26.140625" style="4" customWidth="1"/>
    <col min="3" max="3" width="14.7109375" style="4" bestFit="1" customWidth="1"/>
    <col min="4" max="4" width="12.7109375" style="4" bestFit="1" customWidth="1"/>
    <col min="5" max="5" width="12.5703125" style="4" bestFit="1" customWidth="1"/>
    <col min="6" max="6" width="14.5703125" style="4" bestFit="1" customWidth="1"/>
    <col min="7" max="8" width="11.42578125" style="4"/>
    <col min="9" max="9" width="17.57031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23" style="4" bestFit="1" customWidth="1"/>
    <col min="17" max="16384" width="11.42578125" style="4"/>
  </cols>
  <sheetData>
    <row r="2" spans="1:16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x14ac:dyDescent="0.3">
      <c r="A5" s="8"/>
      <c r="B5" s="9"/>
      <c r="C5" s="9"/>
      <c r="D5" s="9"/>
      <c r="E5" s="9"/>
      <c r="F5" s="10" t="s">
        <v>41</v>
      </c>
      <c r="G5" s="10"/>
      <c r="H5" s="10"/>
      <c r="I5" s="10"/>
      <c r="J5" s="9"/>
      <c r="K5" s="9"/>
      <c r="L5" s="9"/>
      <c r="M5" s="9"/>
      <c r="N5" s="9"/>
      <c r="O5" s="9"/>
      <c r="P5" s="11"/>
    </row>
    <row r="6" spans="1:16" x14ac:dyDescent="0.3">
      <c r="A6" s="12" t="s">
        <v>36</v>
      </c>
      <c r="B6" s="13"/>
      <c r="C6" s="13"/>
      <c r="D6" s="13"/>
      <c r="E6" s="13"/>
      <c r="F6" s="14"/>
      <c r="G6" s="12" t="s">
        <v>38</v>
      </c>
      <c r="H6" s="13"/>
      <c r="I6" s="13" t="s">
        <v>40</v>
      </c>
      <c r="J6" s="13"/>
      <c r="K6" s="13"/>
      <c r="L6" s="13"/>
      <c r="M6" s="13"/>
      <c r="N6" s="2"/>
      <c r="O6" s="2"/>
      <c r="P6" s="3"/>
    </row>
    <row r="7" spans="1:16" x14ac:dyDescent="0.3">
      <c r="A7" s="15" t="s">
        <v>37</v>
      </c>
      <c r="B7" s="16"/>
      <c r="C7" s="16"/>
      <c r="D7" s="16"/>
      <c r="E7" s="16"/>
      <c r="F7" s="17"/>
      <c r="G7" s="15" t="s">
        <v>39</v>
      </c>
      <c r="H7" s="16"/>
      <c r="I7" s="18">
        <v>43365</v>
      </c>
      <c r="J7" s="16"/>
      <c r="K7" s="16"/>
      <c r="L7" s="16"/>
      <c r="M7" s="16"/>
      <c r="N7" s="9"/>
      <c r="O7" s="9"/>
      <c r="P7" s="11"/>
    </row>
    <row r="8" spans="1:16" x14ac:dyDescent="0.3">
      <c r="A8" s="19" t="s">
        <v>32</v>
      </c>
      <c r="B8" s="20"/>
      <c r="C8" s="19" t="s">
        <v>33</v>
      </c>
      <c r="D8" s="21"/>
      <c r="E8" s="21"/>
      <c r="F8" s="20"/>
      <c r="G8" s="19" t="s">
        <v>34</v>
      </c>
      <c r="H8" s="21"/>
      <c r="I8" s="20"/>
      <c r="J8" s="19" t="s">
        <v>35</v>
      </c>
      <c r="K8" s="21"/>
      <c r="L8" s="21"/>
      <c r="M8" s="20"/>
      <c r="N8" s="22"/>
      <c r="O8" s="23"/>
      <c r="P8" s="24"/>
    </row>
    <row r="9" spans="1:16" x14ac:dyDescent="0.3">
      <c r="A9" s="25" t="s">
        <v>0</v>
      </c>
      <c r="B9" s="25" t="s">
        <v>2</v>
      </c>
      <c r="C9" s="25" t="s">
        <v>4</v>
      </c>
      <c r="D9" s="25" t="s">
        <v>6</v>
      </c>
      <c r="E9" s="25" t="s">
        <v>8</v>
      </c>
      <c r="F9" s="25" t="s">
        <v>9</v>
      </c>
      <c r="G9" s="25" t="s">
        <v>10</v>
      </c>
      <c r="H9" s="25" t="s">
        <v>12</v>
      </c>
      <c r="I9" s="25" t="s">
        <v>10</v>
      </c>
      <c r="J9" s="25" t="s">
        <v>15</v>
      </c>
      <c r="K9" s="25" t="s">
        <v>16</v>
      </c>
      <c r="L9" s="25" t="s">
        <v>17</v>
      </c>
      <c r="M9" s="25" t="s">
        <v>18</v>
      </c>
      <c r="N9" s="25" t="s">
        <v>10</v>
      </c>
      <c r="O9" s="25" t="s">
        <v>21</v>
      </c>
      <c r="P9" s="25" t="s">
        <v>23</v>
      </c>
    </row>
    <row r="10" spans="1:16" x14ac:dyDescent="0.3">
      <c r="A10" s="26" t="s">
        <v>1</v>
      </c>
      <c r="B10" s="26" t="s">
        <v>3</v>
      </c>
      <c r="C10" s="26" t="s">
        <v>5</v>
      </c>
      <c r="D10" s="26" t="s">
        <v>7</v>
      </c>
      <c r="E10" s="26" t="s">
        <v>5</v>
      </c>
      <c r="F10" s="27">
        <v>0.16</v>
      </c>
      <c r="G10" s="26" t="s">
        <v>11</v>
      </c>
      <c r="H10" s="26" t="s">
        <v>13</v>
      </c>
      <c r="I10" s="26" t="s">
        <v>14</v>
      </c>
      <c r="J10" s="27">
        <v>0.15</v>
      </c>
      <c r="K10" s="27">
        <v>0.25</v>
      </c>
      <c r="L10" s="27">
        <v>0.35</v>
      </c>
      <c r="M10" s="26" t="s">
        <v>19</v>
      </c>
      <c r="N10" s="26" t="s">
        <v>20</v>
      </c>
      <c r="O10" s="26" t="s">
        <v>22</v>
      </c>
      <c r="P10" s="26" t="s">
        <v>24</v>
      </c>
    </row>
    <row r="11" spans="1:16" x14ac:dyDescent="0.3">
      <c r="A11" s="28">
        <v>75011005608</v>
      </c>
      <c r="B11" s="28" t="s">
        <v>42</v>
      </c>
      <c r="C11" s="29" t="s">
        <v>54</v>
      </c>
      <c r="D11" s="30">
        <f>IF(C11=$I$30,$G$30,$H$30)</f>
        <v>12</v>
      </c>
      <c r="E11" s="29" t="str">
        <f>IF(D11&gt;6,"250000","150000")</f>
        <v>250000</v>
      </c>
      <c r="F11" s="29">
        <f>E11*$F$10</f>
        <v>40000</v>
      </c>
      <c r="G11" s="29">
        <f>E11+F11</f>
        <v>290000</v>
      </c>
      <c r="H11" s="29">
        <f>G11/3</f>
        <v>96666.666666666672</v>
      </c>
      <c r="I11" s="29">
        <f>G11-H11</f>
        <v>193333.33333333331</v>
      </c>
      <c r="J11" s="29">
        <f>I11*$J$10</f>
        <v>28999.999999999996</v>
      </c>
      <c r="K11" s="29">
        <f>I11*$K$10</f>
        <v>48333.333333333328</v>
      </c>
      <c r="L11" s="29">
        <f>I11*$L$10</f>
        <v>67666.666666666657</v>
      </c>
      <c r="M11" s="29">
        <f>SUM(J11:L11)</f>
        <v>145000</v>
      </c>
      <c r="N11" s="29">
        <f>I11-M11</f>
        <v>48333.333333333314</v>
      </c>
      <c r="O11" s="29">
        <f>H11+M11+N11</f>
        <v>290000</v>
      </c>
      <c r="P11" s="28" t="str">
        <f>IF(N11&lt;30000,"NUEVO CREDITO","SALDO CONGELADO")</f>
        <v>SALDO CONGELADO</v>
      </c>
    </row>
    <row r="12" spans="1:16" x14ac:dyDescent="0.3">
      <c r="A12" s="28">
        <v>43762524</v>
      </c>
      <c r="B12" s="28" t="s">
        <v>43</v>
      </c>
      <c r="C12" s="29" t="s">
        <v>54</v>
      </c>
      <c r="D12" s="30">
        <f t="shared" ref="D12:D17" si="0">IF(C12=$I$30,$G$30,$H$30)</f>
        <v>12</v>
      </c>
      <c r="E12" s="29" t="str">
        <f>IF(D12&gt;6,"250000","150000")</f>
        <v>250000</v>
      </c>
      <c r="F12" s="29">
        <f t="shared" ref="F12:F17" si="1">E12*$F$10</f>
        <v>40000</v>
      </c>
      <c r="G12" s="29">
        <f t="shared" ref="G12:G17" si="2">E12+F12</f>
        <v>290000</v>
      </c>
      <c r="H12" s="29">
        <f t="shared" ref="H12:H17" si="3">G12/3</f>
        <v>96666.666666666672</v>
      </c>
      <c r="I12" s="29">
        <f t="shared" ref="I12:I17" si="4">G12-H12</f>
        <v>193333.33333333331</v>
      </c>
      <c r="J12" s="29">
        <f t="shared" ref="J12:J17" si="5">I12*$J$10</f>
        <v>28999.999999999996</v>
      </c>
      <c r="K12" s="29">
        <f t="shared" ref="K12:K17" si="6">I12*$K$10</f>
        <v>48333.333333333328</v>
      </c>
      <c r="L12" s="29">
        <f t="shared" ref="L12:L17" si="7">I12*$L$10</f>
        <v>67666.666666666657</v>
      </c>
      <c r="M12" s="29">
        <f t="shared" ref="M12:M17" si="8">SUM(J12:L12)</f>
        <v>145000</v>
      </c>
      <c r="N12" s="29">
        <f t="shared" ref="N12:N17" si="9">I12-M12</f>
        <v>48333.333333333314</v>
      </c>
      <c r="O12" s="29">
        <f t="shared" ref="O12:O17" si="10">H12+M12+N12</f>
        <v>290000</v>
      </c>
      <c r="P12" s="28" t="str">
        <f t="shared" ref="P12:P17" si="11">IF(N12&lt;30000,"NUEVO CREDITO","SALDO CONGELADO")</f>
        <v>SALDO CONGELADO</v>
      </c>
    </row>
    <row r="13" spans="1:16" x14ac:dyDescent="0.3">
      <c r="A13" s="28">
        <v>71756284</v>
      </c>
      <c r="B13" s="28" t="s">
        <v>44</v>
      </c>
      <c r="C13" s="29" t="s">
        <v>54</v>
      </c>
      <c r="D13" s="30">
        <f t="shared" si="0"/>
        <v>12</v>
      </c>
      <c r="E13" s="29" t="str">
        <f>IF(D13&gt;6,"250000","150000")</f>
        <v>250000</v>
      </c>
      <c r="F13" s="29">
        <f t="shared" si="1"/>
        <v>40000</v>
      </c>
      <c r="G13" s="29">
        <f t="shared" si="2"/>
        <v>290000</v>
      </c>
      <c r="H13" s="29">
        <f t="shared" si="3"/>
        <v>96666.666666666672</v>
      </c>
      <c r="I13" s="29">
        <f t="shared" si="4"/>
        <v>193333.33333333331</v>
      </c>
      <c r="J13" s="29">
        <f t="shared" si="5"/>
        <v>28999.999999999996</v>
      </c>
      <c r="K13" s="29">
        <f t="shared" si="6"/>
        <v>48333.333333333328</v>
      </c>
      <c r="L13" s="29">
        <f t="shared" si="7"/>
        <v>67666.666666666657</v>
      </c>
      <c r="M13" s="29">
        <f t="shared" si="8"/>
        <v>145000</v>
      </c>
      <c r="N13" s="29">
        <f t="shared" si="9"/>
        <v>48333.333333333314</v>
      </c>
      <c r="O13" s="29">
        <f t="shared" si="10"/>
        <v>290000</v>
      </c>
      <c r="P13" s="28" t="str">
        <f t="shared" si="11"/>
        <v>SALDO CONGELADO</v>
      </c>
    </row>
    <row r="14" spans="1:16" x14ac:dyDescent="0.3">
      <c r="A14" s="28">
        <v>98254364</v>
      </c>
      <c r="B14" s="28" t="s">
        <v>45</v>
      </c>
      <c r="C14" s="29" t="s">
        <v>55</v>
      </c>
      <c r="D14" s="30">
        <f t="shared" si="0"/>
        <v>6</v>
      </c>
      <c r="E14" s="29" t="str">
        <f>IF(D14&gt;6,"250000","150000")</f>
        <v>150000</v>
      </c>
      <c r="F14" s="29">
        <f t="shared" si="1"/>
        <v>24000</v>
      </c>
      <c r="G14" s="29">
        <f t="shared" si="2"/>
        <v>174000</v>
      </c>
      <c r="H14" s="29">
        <f t="shared" si="3"/>
        <v>58000</v>
      </c>
      <c r="I14" s="29">
        <f t="shared" si="4"/>
        <v>116000</v>
      </c>
      <c r="J14" s="29">
        <f t="shared" si="5"/>
        <v>17400</v>
      </c>
      <c r="K14" s="29">
        <f t="shared" si="6"/>
        <v>29000</v>
      </c>
      <c r="L14" s="29">
        <f t="shared" si="7"/>
        <v>40600</v>
      </c>
      <c r="M14" s="29">
        <f t="shared" si="8"/>
        <v>87000</v>
      </c>
      <c r="N14" s="29">
        <f t="shared" si="9"/>
        <v>29000</v>
      </c>
      <c r="O14" s="29">
        <f t="shared" si="10"/>
        <v>174000</v>
      </c>
      <c r="P14" s="28" t="str">
        <f t="shared" si="11"/>
        <v>NUEVO CREDITO</v>
      </c>
    </row>
    <row r="15" spans="1:16" x14ac:dyDescent="0.3">
      <c r="A15" s="28">
        <v>43825964</v>
      </c>
      <c r="B15" s="28" t="s">
        <v>46</v>
      </c>
      <c r="C15" s="29" t="s">
        <v>54</v>
      </c>
      <c r="D15" s="30">
        <f t="shared" si="0"/>
        <v>12</v>
      </c>
      <c r="E15" s="29" t="str">
        <f>IF(D15&gt;6,"250000","150000")</f>
        <v>250000</v>
      </c>
      <c r="F15" s="29">
        <f t="shared" si="1"/>
        <v>40000</v>
      </c>
      <c r="G15" s="29">
        <f t="shared" si="2"/>
        <v>290000</v>
      </c>
      <c r="H15" s="29">
        <f t="shared" si="3"/>
        <v>96666.666666666672</v>
      </c>
      <c r="I15" s="29">
        <f t="shared" si="4"/>
        <v>193333.33333333331</v>
      </c>
      <c r="J15" s="29">
        <f t="shared" si="5"/>
        <v>28999.999999999996</v>
      </c>
      <c r="K15" s="29">
        <f t="shared" si="6"/>
        <v>48333.333333333328</v>
      </c>
      <c r="L15" s="29">
        <f t="shared" si="7"/>
        <v>67666.666666666657</v>
      </c>
      <c r="M15" s="29">
        <f t="shared" si="8"/>
        <v>145000</v>
      </c>
      <c r="N15" s="29">
        <f t="shared" si="9"/>
        <v>48333.333333333314</v>
      </c>
      <c r="O15" s="29">
        <f t="shared" si="10"/>
        <v>290000</v>
      </c>
      <c r="P15" s="28" t="str">
        <f t="shared" si="11"/>
        <v>SALDO CONGELADO</v>
      </c>
    </row>
    <row r="16" spans="1:16" x14ac:dyDescent="0.3">
      <c r="A16" s="28">
        <v>21478985</v>
      </c>
      <c r="B16" s="28" t="s">
        <v>47</v>
      </c>
      <c r="C16" s="29" t="s">
        <v>54</v>
      </c>
      <c r="D16" s="30">
        <f t="shared" si="0"/>
        <v>12</v>
      </c>
      <c r="E16" s="29" t="str">
        <f>IF(D16&gt;6,"250000","150000")</f>
        <v>250000</v>
      </c>
      <c r="F16" s="29">
        <f t="shared" si="1"/>
        <v>40000</v>
      </c>
      <c r="G16" s="29">
        <f t="shared" si="2"/>
        <v>290000</v>
      </c>
      <c r="H16" s="29">
        <f t="shared" si="3"/>
        <v>96666.666666666672</v>
      </c>
      <c r="I16" s="29">
        <f t="shared" si="4"/>
        <v>193333.33333333331</v>
      </c>
      <c r="J16" s="29">
        <f t="shared" si="5"/>
        <v>28999.999999999996</v>
      </c>
      <c r="K16" s="29">
        <f t="shared" si="6"/>
        <v>48333.333333333328</v>
      </c>
      <c r="L16" s="29">
        <f t="shared" si="7"/>
        <v>67666.666666666657</v>
      </c>
      <c r="M16" s="29">
        <f t="shared" si="8"/>
        <v>145000</v>
      </c>
      <c r="N16" s="29">
        <f t="shared" si="9"/>
        <v>48333.333333333314</v>
      </c>
      <c r="O16" s="29">
        <f t="shared" si="10"/>
        <v>290000</v>
      </c>
      <c r="P16" s="28" t="str">
        <f t="shared" si="11"/>
        <v>SALDO CONGELADO</v>
      </c>
    </row>
    <row r="17" spans="1:16" x14ac:dyDescent="0.3">
      <c r="A17" s="28">
        <v>71458321</v>
      </c>
      <c r="B17" s="28" t="s">
        <v>48</v>
      </c>
      <c r="C17" s="29" t="s">
        <v>55</v>
      </c>
      <c r="D17" s="30">
        <f t="shared" si="0"/>
        <v>6</v>
      </c>
      <c r="E17" s="29" t="str">
        <f>IF(D17&gt;6,"250000","150000")</f>
        <v>150000</v>
      </c>
      <c r="F17" s="29">
        <f t="shared" si="1"/>
        <v>24000</v>
      </c>
      <c r="G17" s="29">
        <f t="shared" si="2"/>
        <v>174000</v>
      </c>
      <c r="H17" s="29">
        <f t="shared" si="3"/>
        <v>58000</v>
      </c>
      <c r="I17" s="29">
        <f t="shared" si="4"/>
        <v>116000</v>
      </c>
      <c r="J17" s="29">
        <f t="shared" si="5"/>
        <v>17400</v>
      </c>
      <c r="K17" s="29">
        <f t="shared" si="6"/>
        <v>29000</v>
      </c>
      <c r="L17" s="29">
        <f t="shared" si="7"/>
        <v>40600</v>
      </c>
      <c r="M17" s="29">
        <f t="shared" si="8"/>
        <v>87000</v>
      </c>
      <c r="N17" s="29">
        <f t="shared" si="9"/>
        <v>29000</v>
      </c>
      <c r="O17" s="29">
        <f t="shared" si="10"/>
        <v>174000</v>
      </c>
      <c r="P17" s="28" t="str">
        <f t="shared" si="11"/>
        <v>NUEVO CREDITO</v>
      </c>
    </row>
    <row r="18" spans="1:16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3">
      <c r="A19" s="32" t="s">
        <v>25</v>
      </c>
      <c r="B19" s="33"/>
      <c r="C19" s="33"/>
      <c r="D19" s="34"/>
      <c r="E19" s="35">
        <f>SUM(G11:G17,N11:N17)</f>
        <v>2097666.666666666</v>
      </c>
      <c r="F19" s="12" t="s">
        <v>31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x14ac:dyDescent="0.3">
      <c r="A20" s="32" t="s">
        <v>26</v>
      </c>
      <c r="B20" s="33"/>
      <c r="C20" s="33"/>
      <c r="D20" s="34"/>
      <c r="E20" s="35">
        <f>AVERAGE(H11:H17,M11:M17)</f>
        <v>107023.80952380954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3">
      <c r="A21" s="32" t="s">
        <v>27</v>
      </c>
      <c r="B21" s="33"/>
      <c r="C21" s="33"/>
      <c r="D21" s="34"/>
      <c r="E21" s="35">
        <f>MAX(N11:N17)</f>
        <v>48333.333333333314</v>
      </c>
      <c r="F21" s="45"/>
      <c r="G21" s="4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3">
      <c r="A22" s="32" t="s">
        <v>28</v>
      </c>
      <c r="B22" s="33"/>
      <c r="C22" s="33"/>
      <c r="D22" s="34"/>
      <c r="E22" s="43">
        <f>MIN(E11:E17)</f>
        <v>0</v>
      </c>
      <c r="F22" s="44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3">
      <c r="A23" s="32" t="s">
        <v>29</v>
      </c>
      <c r="B23" s="33"/>
      <c r="C23" s="33"/>
      <c r="D23" s="34"/>
      <c r="E23" s="36">
        <f>COUNTA(A11:A17)</f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3">
      <c r="A24" s="32" t="s">
        <v>30</v>
      </c>
      <c r="B24" s="33"/>
      <c r="C24" s="33"/>
      <c r="D24" s="34"/>
      <c r="E24" s="36">
        <f>COUNTIF(C11:C17,"cta corriente")</f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1"/>
    </row>
    <row r="27" spans="1:16" x14ac:dyDescent="0.3">
      <c r="A27" s="37" t="s">
        <v>49</v>
      </c>
    </row>
    <row r="29" spans="1:16" x14ac:dyDescent="0.3">
      <c r="A29" s="38" t="s">
        <v>50</v>
      </c>
      <c r="B29" s="39" t="s">
        <v>51</v>
      </c>
      <c r="C29" s="39"/>
      <c r="D29" s="39"/>
      <c r="E29" s="39"/>
      <c r="F29" s="39"/>
    </row>
    <row r="30" spans="1:16" x14ac:dyDescent="0.3">
      <c r="A30" s="38" t="s">
        <v>56</v>
      </c>
      <c r="B30" s="40" t="s">
        <v>57</v>
      </c>
      <c r="G30" s="41">
        <v>12</v>
      </c>
      <c r="H30" s="41">
        <v>6</v>
      </c>
      <c r="I30" s="4" t="s">
        <v>54</v>
      </c>
    </row>
    <row r="31" spans="1:16" x14ac:dyDescent="0.3">
      <c r="A31" s="38" t="s">
        <v>58</v>
      </c>
      <c r="B31" s="4" t="s">
        <v>59</v>
      </c>
      <c r="I31" s="4">
        <v>250000</v>
      </c>
      <c r="J31" s="4">
        <v>150000</v>
      </c>
    </row>
    <row r="32" spans="1:16" x14ac:dyDescent="0.3">
      <c r="A32" s="38" t="s">
        <v>9</v>
      </c>
      <c r="B32" s="4" t="s">
        <v>60</v>
      </c>
    </row>
    <row r="33" spans="1:2" x14ac:dyDescent="0.3">
      <c r="A33" s="38" t="s">
        <v>61</v>
      </c>
      <c r="B33" s="4" t="s">
        <v>62</v>
      </c>
    </row>
    <row r="34" spans="1:2" x14ac:dyDescent="0.3">
      <c r="A34" s="38" t="s">
        <v>63</v>
      </c>
      <c r="B34" s="4" t="s">
        <v>64</v>
      </c>
    </row>
    <row r="35" spans="1:2" x14ac:dyDescent="0.3">
      <c r="A35" s="38" t="s">
        <v>65</v>
      </c>
      <c r="B35" s="4" t="s">
        <v>66</v>
      </c>
    </row>
    <row r="36" spans="1:2" x14ac:dyDescent="0.3">
      <c r="A36" s="38" t="s">
        <v>67</v>
      </c>
      <c r="B36" s="4" t="s">
        <v>68</v>
      </c>
    </row>
    <row r="37" spans="1:2" x14ac:dyDescent="0.3">
      <c r="A37" s="38" t="s">
        <v>69</v>
      </c>
      <c r="B37" s="4" t="s">
        <v>70</v>
      </c>
    </row>
    <row r="38" spans="1:2" x14ac:dyDescent="0.3">
      <c r="A38" s="38" t="s">
        <v>71</v>
      </c>
      <c r="B38" s="4" t="s">
        <v>72</v>
      </c>
    </row>
    <row r="39" spans="1:2" x14ac:dyDescent="0.3">
      <c r="A39" s="38" t="s">
        <v>73</v>
      </c>
      <c r="B39" s="4" t="s">
        <v>74</v>
      </c>
    </row>
    <row r="40" spans="1:2" x14ac:dyDescent="0.3">
      <c r="A40" s="38" t="s">
        <v>76</v>
      </c>
      <c r="B40" s="4" t="s">
        <v>75</v>
      </c>
    </row>
    <row r="41" spans="1:2" x14ac:dyDescent="0.3">
      <c r="A41" s="42"/>
    </row>
    <row r="42" spans="1:2" x14ac:dyDescent="0.3">
      <c r="A42" s="38" t="s">
        <v>50</v>
      </c>
      <c r="B42" s="4" t="s">
        <v>52</v>
      </c>
    </row>
    <row r="44" spans="1:2" x14ac:dyDescent="0.3">
      <c r="A44" s="38" t="s">
        <v>53</v>
      </c>
    </row>
  </sheetData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LAURA AGUDELO FERNANDEZ</cp:lastModifiedBy>
  <cp:lastPrinted>2010-06-18T04:50:55Z</cp:lastPrinted>
  <dcterms:created xsi:type="dcterms:W3CDTF">2008-09-22T17:56:12Z</dcterms:created>
  <dcterms:modified xsi:type="dcterms:W3CDTF">2018-10-17T17:39:16Z</dcterms:modified>
</cp:coreProperties>
</file>